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xr:revisionPtr revIDLastSave="0" documentId="13_ncr:1_{8051A9FF-3DF0-4838-B1C7-0F8A085579EB}" xr6:coauthVersionLast="47" xr6:coauthVersionMax="47" xr10:uidLastSave="{00000000-0000-0000-0000-000000000000}"/>
  <bookViews>
    <workbookView xWindow="-120" yWindow="-120" windowWidth="29040" windowHeight="15840" xr2:uid="{6F741D3C-7B67-41CE-B2E1-6C18B155D1BF}"/>
  </bookViews>
  <sheets>
    <sheet name="Смета окончательн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" l="1"/>
  <c r="G43" i="1" l="1"/>
  <c r="G44" i="1"/>
  <c r="G45" i="1"/>
  <c r="G46" i="1"/>
  <c r="G47" i="1"/>
  <c r="G48" i="1"/>
  <c r="G49" i="1"/>
  <c r="G50" i="1"/>
  <c r="G42" i="1"/>
  <c r="G54" i="1"/>
  <c r="E36" i="1"/>
  <c r="G17" i="1"/>
  <c r="G39" i="1"/>
  <c r="E39" i="1"/>
  <c r="G53" i="1"/>
  <c r="G52" i="1" s="1"/>
  <c r="G59" i="1" s="1"/>
  <c r="G9" i="1" s="1"/>
  <c r="G38" i="1"/>
  <c r="G37" i="1"/>
  <c r="G35" i="1"/>
  <c r="G34" i="1"/>
  <c r="G33" i="1"/>
  <c r="G32" i="1"/>
  <c r="G30" i="1"/>
  <c r="G29" i="1"/>
  <c r="G28" i="1"/>
  <c r="E27" i="1"/>
  <c r="G26" i="1"/>
  <c r="G25" i="1"/>
  <c r="E24" i="1"/>
  <c r="G23" i="1"/>
  <c r="G22" i="1"/>
  <c r="G21" i="1"/>
  <c r="G20" i="1"/>
  <c r="E18" i="1"/>
  <c r="E15" i="1"/>
  <c r="G36" i="1" l="1"/>
  <c r="E31" i="1"/>
  <c r="G41" i="1"/>
  <c r="G58" i="1" s="1"/>
  <c r="G31" i="1"/>
  <c r="G8" i="1"/>
  <c r="G24" i="1"/>
  <c r="G27" i="1"/>
  <c r="G18" i="1"/>
  <c r="G16" i="1"/>
  <c r="G57" i="1"/>
  <c r="G15" i="1" l="1"/>
  <c r="G7" i="1" s="1"/>
  <c r="G11" i="1" s="1"/>
  <c r="G56" i="1"/>
  <c r="G55" i="1" s="1"/>
</calcChain>
</file>

<file path=xl/sharedStrings.xml><?xml version="1.0" encoding="utf-8"?>
<sst xmlns="http://schemas.openxmlformats.org/spreadsheetml/2006/main" count="177" uniqueCount="115">
  <si>
    <t>1.</t>
  </si>
  <si>
    <t>Приходная часть</t>
  </si>
  <si>
    <t>№№</t>
  </si>
  <si>
    <t>Источник поступлений</t>
  </si>
  <si>
    <t>Сумма за год</t>
  </si>
  <si>
    <t>1.1.</t>
  </si>
  <si>
    <t>1.2.</t>
  </si>
  <si>
    <t>Итого</t>
  </si>
  <si>
    <t>2.</t>
  </si>
  <si>
    <t>Расходная часть</t>
  </si>
  <si>
    <t>Статья расходов</t>
  </si>
  <si>
    <t>Характер расходов</t>
  </si>
  <si>
    <t>Включены в расчет членских взносов</t>
  </si>
  <si>
    <t>01.07.2026 по 30.06.2027</t>
  </si>
  <si>
    <t>Стоимость единицы</t>
  </si>
  <si>
    <t>Количество за год</t>
  </si>
  <si>
    <t>2.1.</t>
  </si>
  <si>
    <t>Управление СНТ</t>
  </si>
  <si>
    <t>2.1.1</t>
  </si>
  <si>
    <t>постоянные</t>
  </si>
  <si>
    <t>да</t>
  </si>
  <si>
    <t>2.2.</t>
  </si>
  <si>
    <t>Текущее содержание СНТ</t>
  </si>
  <si>
    <t>2.2.1</t>
  </si>
  <si>
    <t>Скос травы Расчёт: 45 000(состоявшийся) + 105 000 (покос в начале лета 2027 года май-июнь) Обкос вдоль всех дорог расстояние 1,5 метра от дороги +вокруг водоемов и КТПН.  Если собственник хочет, чтоб покосили больше предлагаем (подача заявки плюс добровольный взнос на расчетный счет в размере 900 рублей за сотку)</t>
  </si>
  <si>
    <t>переменные</t>
  </si>
  <si>
    <t>-</t>
  </si>
  <si>
    <t>2.2.2</t>
  </si>
  <si>
    <t>2.2.3</t>
  </si>
  <si>
    <t>Чистка водоёмов (Обслуживание 3 пожарных водоемов.  Основание: требования пожарной безопасности)</t>
  </si>
  <si>
    <t>2.2.4</t>
  </si>
  <si>
    <t>Уборка снега в зимний период (За зиму прошлого года было израсходовано на чистку дорог 55350,00 чисток берем по пол смены трактора).</t>
  </si>
  <si>
    <t>2.2.5</t>
  </si>
  <si>
    <t>2.3</t>
  </si>
  <si>
    <t>Ремонт дорожного полотна, отсыпка ЩПС</t>
  </si>
  <si>
    <t>2.3.1</t>
  </si>
  <si>
    <t>ЩПС (машин по 20 куб)</t>
  </si>
  <si>
    <t>2.3.2</t>
  </si>
  <si>
    <t>Услуги трактора (1 смена)</t>
  </si>
  <si>
    <t>2.4.</t>
  </si>
  <si>
    <t>Энергообеспечение инфраструктуры СНТ</t>
  </si>
  <si>
    <t>2.4.1</t>
  </si>
  <si>
    <t>Энергоснабжение инфраструктуры СНТ (По показаниям счётчика и тарифу ПСК; заложено среднее по прошлому году +10 %. Основание: ведомость потребления за 2025 год, тариф ПСК.)</t>
  </si>
  <si>
    <t>2.4.2</t>
  </si>
  <si>
    <t>Покупка светильников ночного освещения (7 шт.) (Замена вышедших из строя светильников 2 на выезде с главной линии на 5 линию через лес, повесить один фонарь на повороте 2 линии (там темный угол). 4 фонаря в запас.)</t>
  </si>
  <si>
    <t>2.4.3</t>
  </si>
  <si>
    <t>Работа электрика по замене вышедших из строя фонарей</t>
  </si>
  <si>
    <t>2.5.</t>
  </si>
  <si>
    <t>Административные расходы</t>
  </si>
  <si>
    <t>2.5.1</t>
  </si>
  <si>
    <t>Почтовые</t>
  </si>
  <si>
    <t>2.5.2</t>
  </si>
  <si>
    <t>Расходы ревизионной комиссии (канцелярия + почта)</t>
  </si>
  <si>
    <t>2.5.3</t>
  </si>
  <si>
    <t>Канцтовары (копии документов для ревком)</t>
  </si>
  <si>
    <t>2.5.4</t>
  </si>
  <si>
    <t>Аренда зала для проведения ОС</t>
  </si>
  <si>
    <t>2.5.5</t>
  </si>
  <si>
    <t>2.5.6</t>
  </si>
  <si>
    <t>Продление (хостинг) сайта, 3 домена на год</t>
  </si>
  <si>
    <t>2.5.7</t>
  </si>
  <si>
    <t>Услуги банка</t>
  </si>
  <si>
    <t>2.6</t>
  </si>
  <si>
    <t xml:space="preserve">Непредвиденные расходы </t>
  </si>
  <si>
    <t>2.6.1</t>
  </si>
  <si>
    <t>Вывоз ТКО (тариф 1081,77 руб/м.куб. У нас два бака 1100 л.(1,1 м.куб) итого 2,2 м. куб вывоз за раз). По рекомендации регионального оператора вывозы 2 раза в неделю с апреля по ноябрь и 1 раз с декабря по март). В смете расчет берем с 01.10.2026 по 30.06.2027 61 вывоз</t>
  </si>
  <si>
    <t>2.1.2</t>
  </si>
  <si>
    <t>Электронная отчетность (бухгалтерская программа)+личные кабинеты  садоводов</t>
  </si>
  <si>
    <t>Госпошлины по взысканию долгов</t>
  </si>
  <si>
    <t>1.3.</t>
  </si>
  <si>
    <t>2.7</t>
  </si>
  <si>
    <t>Строительство контейнерной площадки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</si>
  <si>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</si>
  <si>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</si>
  <si>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</si>
  <si>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</si>
  <si>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</si>
  <si>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</si>
  <si>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</si>
  <si>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</si>
  <si>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 xml:space="preserve">нет </t>
  </si>
  <si>
    <t>Анкера</t>
  </si>
  <si>
    <t>Пятки</t>
  </si>
  <si>
    <t>Саморезы</t>
  </si>
  <si>
    <t>Электроды</t>
  </si>
  <si>
    <t>Профтруба 50*50*6000</t>
  </si>
  <si>
    <t>Профтруба 40*25*6000</t>
  </si>
  <si>
    <t xml:space="preserve">Профлист </t>
  </si>
  <si>
    <t>Песок 3 куба для выравнивания площадки с доставкой</t>
  </si>
  <si>
    <t>2.8</t>
  </si>
  <si>
    <t>2.8.1</t>
  </si>
  <si>
    <t>2.8.2</t>
  </si>
  <si>
    <t>нет</t>
  </si>
  <si>
    <t>ЖБИ плита 3000*1500 с доставкой</t>
  </si>
  <si>
    <t>Юридические услуги</t>
  </si>
  <si>
    <t>целевой</t>
  </si>
  <si>
    <t>2.7.9</t>
  </si>
  <si>
    <t>Работы на строительство</t>
  </si>
  <si>
    <t xml:space="preserve">в т.ч. Переменные </t>
  </si>
  <si>
    <t>в т.ч. Постоянные</t>
  </si>
  <si>
    <t>Целевой взнос на контейнерную площадку</t>
  </si>
  <si>
    <t>Целевой взнос на юридические услуги</t>
  </si>
  <si>
    <t>1.4.</t>
  </si>
  <si>
    <t>Целевые взносы на строительство контейнерной площадки (расчетная база 148 участков; расчетный показатель 564,31)</t>
  </si>
  <si>
    <t>Целевые взносы на юридические услуги (расчетная база 148 участков; расчетный показатель 1689,19 руб.)</t>
  </si>
  <si>
    <t>Дебиторская задолженность по членским взносам за 2025 год на 21.08.2026 (справочно; не включается в расчет текущего членского взноса)</t>
  </si>
  <si>
    <t xml:space="preserve">Страховые взносы на ФОТ — 30,2% от начисленной заработной платы. Обязательные начисления на ФОТ согласно Налоговому кодексу РФ. </t>
  </si>
  <si>
    <t>ФОТ председателя СНТ и бухгалтерии — 1 МРОТ в месяц (НДФЛ удерживается из начисленной заработной платы и отдельно сверх ФОТ не начисляется)</t>
  </si>
  <si>
    <t>Прочистка канав (локальная расчистка мелиоративных канав для восстановления водоотведения и снижения риска подтопления участков и дорог)</t>
  </si>
  <si>
    <t>Резерв на непредвиденные расходы: 10% от плановых расходов по разделам 2.1–2.5 (удорожание работ, услуг, материалов и топлива; аварийные/неотложные расходы)</t>
  </si>
  <si>
    <t>Юридические услуги - доработка трех внутренних документов СНТ — Устава, Положения о деятельности правления и председателя, Положения о ревизионной комиссии; подготовка документов для взыскания задолженности по взносам и подача соответствующих заявлений в суд.</t>
  </si>
  <si>
    <t>ПРОЕКТ</t>
  </si>
  <si>
    <t>Приходно-расходная смета СНТ «Запорожское»
на период с 01.07.2026 по 30.06.2027</t>
  </si>
  <si>
    <t>2.7.10</t>
  </si>
  <si>
    <t>Членские взносы (расчетная база — 148 участков; расчетный показатель — 13 519,27 руб. на участок)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</si>
</sst>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6" fillId="0" borderId="0"/>
  </cellStyleXfs>
  <cellXfs count="101">
    <xf numFmtId="0" fontId="0" fillId="0" borderId="0" xfId="0"/>
    <xf numFmtId="0" fontId="2" fillId="0" borderId="0" xfId="0" applyFont="1"/>
    <xf numFmtId="0" fontId="4" fillId="0" borderId="0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5" fillId="0" borderId="0" xfId="0" applyFont="1"/>
    <xf numFmtId="0" fontId="9" fillId="0" borderId="0" xfId="0" applyFont="1"/>
    <xf numFmtId="3" fontId="8" fillId="2" borderId="8" xfId="2" applyNumberFormat="1" applyFont="1" applyFill="1" applyBorder="1" applyAlignment="1">
      <alignment horizontal="center" vertical="top" wrapText="1"/>
    </xf>
    <xf numFmtId="16" fontId="8" fillId="0" borderId="5" xfId="2" applyNumberFormat="1" applyFont="1" applyBorder="1" applyAlignment="1">
      <alignment horizontal="center" vertical="top" wrapText="1"/>
    </xf>
    <xf numFmtId="3" fontId="9" fillId="0" borderId="5" xfId="0" applyNumberFormat="1" applyFont="1" applyBorder="1"/>
    <xf numFmtId="3" fontId="9" fillId="0" borderId="6" xfId="0" applyNumberFormat="1" applyFont="1" applyBorder="1"/>
    <xf numFmtId="3" fontId="8" fillId="2" borderId="5" xfId="2" applyNumberFormat="1" applyFont="1" applyFill="1" applyBorder="1" applyAlignment="1">
      <alignment horizontal="center" vertical="top" wrapText="1"/>
    </xf>
    <xf numFmtId="3" fontId="8" fillId="2" borderId="6" xfId="2" applyNumberFormat="1" applyFont="1" applyFill="1" applyBorder="1" applyAlignment="1">
      <alignment horizontal="center" vertical="top" wrapText="1"/>
    </xf>
    <xf numFmtId="49" fontId="4" fillId="3" borderId="5" xfId="2" applyNumberFormat="1" applyFont="1" applyFill="1" applyBorder="1" applyAlignment="1">
      <alignment horizontal="left" vertical="top" wrapText="1"/>
    </xf>
    <xf numFmtId="0" fontId="4" fillId="3" borderId="6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center" vertical="top" wrapText="1"/>
    </xf>
    <xf numFmtId="3" fontId="4" fillId="3" borderId="6" xfId="2" applyNumberFormat="1" applyFont="1" applyFill="1" applyBorder="1" applyAlignment="1">
      <alignment horizontal="center" vertical="top" wrapText="1"/>
    </xf>
    <xf numFmtId="0" fontId="1" fillId="0" borderId="0" xfId="0" applyFont="1"/>
    <xf numFmtId="49" fontId="8" fillId="0" borderId="5" xfId="2" applyNumberFormat="1" applyFont="1" applyBorder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  <xf numFmtId="0" fontId="8" fillId="0" borderId="7" xfId="2" applyFont="1" applyBorder="1" applyAlignment="1">
      <alignment horizontal="center" vertical="top" wrapText="1"/>
    </xf>
    <xf numFmtId="3" fontId="8" fillId="0" borderId="6" xfId="2" applyNumberFormat="1" applyFont="1" applyBorder="1" applyAlignment="1">
      <alignment horizontal="center" vertical="top" wrapText="1"/>
    </xf>
    <xf numFmtId="0" fontId="8" fillId="3" borderId="6" xfId="2" applyFont="1" applyFill="1" applyBorder="1" applyAlignment="1">
      <alignment horizontal="left" vertical="top" wrapText="1"/>
    </xf>
    <xf numFmtId="0" fontId="4" fillId="3" borderId="6" xfId="1" applyNumberFormat="1" applyFont="1" applyFill="1" applyBorder="1" applyAlignment="1" applyProtection="1">
      <alignment horizontal="left" vertical="top" wrapText="1"/>
    </xf>
    <xf numFmtId="0" fontId="4" fillId="3" borderId="7" xfId="1" applyNumberFormat="1" applyFont="1" applyFill="1" applyBorder="1" applyAlignment="1" applyProtection="1">
      <alignment horizontal="center" vertical="top" wrapText="1"/>
    </xf>
    <xf numFmtId="3" fontId="4" fillId="3" borderId="6" xfId="1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0" fontId="10" fillId="0" borderId="0" xfId="0" applyFont="1"/>
    <xf numFmtId="0" fontId="2" fillId="0" borderId="5" xfId="0" applyFont="1" applyBorder="1" applyAlignment="1">
      <alignment horizontal="left" vertical="top" indent="1"/>
    </xf>
    <xf numFmtId="0" fontId="2" fillId="4" borderId="6" xfId="0" applyFont="1" applyFill="1" applyBorder="1" applyAlignment="1">
      <alignment horizontal="left" vertical="top" indent="1"/>
    </xf>
    <xf numFmtId="0" fontId="2" fillId="0" borderId="6" xfId="0" applyFont="1" applyBorder="1" applyAlignment="1">
      <alignment horizontal="left" indent="1"/>
    </xf>
    <xf numFmtId="3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2" fillId="0" borderId="0" xfId="0" applyFont="1" applyAlignment="1">
      <alignment vertical="top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9" fontId="8" fillId="0" borderId="17" xfId="2" applyNumberFormat="1" applyFont="1" applyFill="1" applyBorder="1" applyAlignment="1">
      <alignment horizontal="left" vertical="top" wrapText="1"/>
    </xf>
    <xf numFmtId="0" fontId="8" fillId="0" borderId="18" xfId="2" applyFont="1" applyFill="1" applyBorder="1" applyAlignment="1">
      <alignment horizontal="left" vertical="top" wrapText="1"/>
    </xf>
    <xf numFmtId="0" fontId="8" fillId="0" borderId="19" xfId="2" applyFont="1" applyFill="1" applyBorder="1" applyAlignment="1">
      <alignment horizontal="center" vertical="top" wrapText="1"/>
    </xf>
    <xf numFmtId="3" fontId="8" fillId="0" borderId="18" xfId="2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0" fillId="0" borderId="0" xfId="0" applyFill="1"/>
    <xf numFmtId="49" fontId="4" fillId="3" borderId="17" xfId="2" applyNumberFormat="1" applyFont="1" applyFill="1" applyBorder="1" applyAlignment="1">
      <alignment horizontal="left" vertical="top" wrapText="1"/>
    </xf>
    <xf numFmtId="0" fontId="4" fillId="3" borderId="18" xfId="2" applyFont="1" applyFill="1" applyBorder="1" applyAlignment="1">
      <alignment horizontal="left" vertical="top" wrapText="1"/>
    </xf>
    <xf numFmtId="0" fontId="4" fillId="3" borderId="19" xfId="2" applyFont="1" applyFill="1" applyBorder="1" applyAlignment="1">
      <alignment horizontal="center" vertical="top" wrapText="1"/>
    </xf>
    <xf numFmtId="3" fontId="4" fillId="3" borderId="18" xfId="2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inden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left" indent="1"/>
    </xf>
    <xf numFmtId="0" fontId="2" fillId="0" borderId="6" xfId="0" applyFont="1" applyBorder="1" applyAlignment="1">
      <alignment horizontal="left" vertical="top" indent="1"/>
    </xf>
    <xf numFmtId="0" fontId="2" fillId="5" borderId="6" xfId="0" applyFont="1" applyFill="1" applyBorder="1" applyAlignment="1">
      <alignment horizontal="left" vertical="top" indent="1"/>
    </xf>
    <xf numFmtId="164" fontId="4" fillId="3" borderId="8" xfId="2" applyNumberFormat="1" applyFont="1" applyFill="1" applyBorder="1" applyAlignment="1">
      <alignment horizontal="center" vertical="top" wrapText="1"/>
    </xf>
    <xf numFmtId="164" fontId="8" fillId="0" borderId="8" xfId="2" applyNumberFormat="1" applyFont="1" applyBorder="1" applyAlignment="1">
      <alignment horizontal="center" vertical="top" wrapText="1"/>
    </xf>
    <xf numFmtId="164" fontId="4" fillId="3" borderId="8" xfId="1" applyNumberFormat="1" applyFont="1" applyFill="1" applyBorder="1" applyAlignment="1" applyProtection="1">
      <alignment horizontal="center" vertical="top" wrapText="1"/>
    </xf>
    <xf numFmtId="164" fontId="4" fillId="3" borderId="20" xfId="2" applyNumberFormat="1" applyFont="1" applyFill="1" applyBorder="1" applyAlignment="1">
      <alignment horizontal="center" vertical="top" wrapText="1"/>
    </xf>
    <xf numFmtId="164" fontId="8" fillId="0" borderId="20" xfId="2" applyNumberFormat="1" applyFont="1" applyFill="1" applyBorder="1" applyAlignment="1">
      <alignment horizontal="center" vertical="top" wrapText="1"/>
    </xf>
    <xf numFmtId="164" fontId="4" fillId="0" borderId="4" xfId="2" applyNumberFormat="1" applyFont="1" applyBorder="1" applyAlignment="1">
      <alignment horizontal="center" vertical="top" wrapText="1"/>
    </xf>
    <xf numFmtId="164" fontId="4" fillId="4" borderId="8" xfId="2" applyNumberFormat="1" applyFont="1" applyFill="1" applyBorder="1" applyAlignment="1">
      <alignment horizontal="center" vertical="top" wrapText="1"/>
    </xf>
    <xf numFmtId="164" fontId="2" fillId="3" borderId="8" xfId="0" applyNumberFormat="1" applyFont="1" applyFill="1" applyBorder="1" applyAlignment="1">
      <alignment horizontal="center"/>
    </xf>
    <xf numFmtId="164" fontId="2" fillId="5" borderId="6" xfId="0" applyNumberFormat="1" applyFont="1" applyFill="1" applyBorder="1" applyAlignment="1">
      <alignment horizontal="center"/>
    </xf>
    <xf numFmtId="164" fontId="4" fillId="3" borderId="5" xfId="2" applyNumberFormat="1" applyFont="1" applyFill="1" applyBorder="1" applyAlignment="1">
      <alignment horizontal="center" vertical="top" wrapText="1"/>
    </xf>
    <xf numFmtId="164" fontId="8" fillId="0" borderId="5" xfId="2" applyNumberFormat="1" applyFont="1" applyBorder="1" applyAlignment="1">
      <alignment horizontal="center" vertical="top" wrapText="1"/>
    </xf>
    <xf numFmtId="164" fontId="4" fillId="3" borderId="5" xfId="1" applyNumberFormat="1" applyFont="1" applyFill="1" applyBorder="1" applyAlignment="1" applyProtection="1">
      <alignment horizontal="center" vertical="top" wrapText="1"/>
    </xf>
    <xf numFmtId="164" fontId="4" fillId="3" borderId="17" xfId="2" applyNumberFormat="1" applyFont="1" applyFill="1" applyBorder="1" applyAlignment="1">
      <alignment horizontal="center" vertical="top" wrapText="1"/>
    </xf>
    <xf numFmtId="164" fontId="8" fillId="0" borderId="17" xfId="2" applyNumberFormat="1" applyFont="1" applyFill="1" applyBorder="1" applyAlignment="1">
      <alignment horizontal="center" vertical="top" wrapText="1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7" fillId="2" borderId="14" xfId="2" applyFont="1" applyFill="1" applyBorder="1" applyAlignment="1">
      <alignment horizontal="center" vertical="top" wrapText="1"/>
    </xf>
    <xf numFmtId="0" fontId="7" fillId="2" borderId="17" xfId="2" applyFont="1" applyFill="1" applyBorder="1" applyAlignment="1">
      <alignment horizontal="center" vertical="top" wrapText="1"/>
    </xf>
    <xf numFmtId="0" fontId="8" fillId="2" borderId="15" xfId="2" applyFont="1" applyFill="1" applyBorder="1" applyAlignment="1">
      <alignment horizontal="center" vertical="top" wrapText="1"/>
    </xf>
    <xf numFmtId="0" fontId="8" fillId="2" borderId="18" xfId="2" applyFont="1" applyFill="1" applyBorder="1" applyAlignment="1">
      <alignment horizontal="center" vertical="top" wrapText="1"/>
    </xf>
    <xf numFmtId="0" fontId="8" fillId="2" borderId="16" xfId="2" applyFont="1" applyFill="1" applyBorder="1" applyAlignment="1">
      <alignment horizontal="center" vertical="top" wrapText="1"/>
    </xf>
    <xf numFmtId="0" fontId="8" fillId="2" borderId="19" xfId="2" applyFont="1" applyFill="1" applyBorder="1" applyAlignment="1">
      <alignment horizontal="center" vertical="top" wrapText="1"/>
    </xf>
    <xf numFmtId="49" fontId="8" fillId="2" borderId="1" xfId="2" applyNumberFormat="1" applyFont="1" applyFill="1" applyBorder="1" applyAlignment="1">
      <alignment horizontal="center" vertical="top" wrapText="1"/>
    </xf>
    <xf numFmtId="49" fontId="8" fillId="2" borderId="2" xfId="2" applyNumberFormat="1" applyFont="1" applyFill="1" applyBorder="1" applyAlignment="1">
      <alignment horizontal="center" vertical="top" wrapText="1"/>
    </xf>
    <xf numFmtId="49" fontId="8" fillId="2" borderId="4" xfId="2" applyNumberFormat="1" applyFont="1" applyFill="1" applyBorder="1" applyAlignment="1">
      <alignment horizontal="center" vertical="top" wrapText="1"/>
    </xf>
    <xf numFmtId="0" fontId="8" fillId="0" borderId="6" xfId="2" applyFont="1" applyBorder="1" applyAlignment="1">
      <alignment vertical="top" wrapText="1"/>
    </xf>
    <xf numFmtId="0" fontId="8" fillId="0" borderId="7" xfId="2" applyFont="1" applyBorder="1" applyAlignment="1">
      <alignment vertical="top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8" fillId="2" borderId="9" xfId="1" applyFont="1" applyFill="1" applyBorder="1" applyAlignment="1">
      <alignment vertical="top"/>
    </xf>
    <xf numFmtId="0" fontId="8" fillId="2" borderId="10" xfId="1" applyFont="1" applyFill="1" applyBorder="1" applyAlignment="1">
      <alignment vertical="top"/>
    </xf>
    <xf numFmtId="0" fontId="8" fillId="2" borderId="11" xfId="1" applyFont="1" applyFill="1" applyBorder="1" applyAlignment="1">
      <alignment vertical="top"/>
    </xf>
    <xf numFmtId="3" fontId="9" fillId="0" borderId="9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8" fillId="0" borderId="6" xfId="1" applyFont="1" applyFill="1" applyBorder="1" applyAlignment="1">
      <alignment vertical="top" wrapText="1"/>
    </xf>
    <xf numFmtId="0" fontId="8" fillId="0" borderId="7" xfId="1" applyFont="1" applyFill="1" applyBorder="1" applyAlignment="1">
      <alignment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5" xfId="2" applyFont="1" applyFill="1" applyBorder="1" applyAlignment="1">
      <alignment horizontal="center" vertical="top" wrapText="1"/>
    </xf>
    <xf numFmtId="0" fontId="7" fillId="2" borderId="2" xfId="2" applyFont="1" applyFill="1" applyBorder="1" applyAlignment="1">
      <alignment vertical="top" wrapText="1"/>
    </xf>
    <xf numFmtId="0" fontId="7" fillId="2" borderId="3" xfId="2" applyFont="1" applyFill="1" applyBorder="1" applyAlignment="1">
      <alignment vertical="top" wrapText="1"/>
    </xf>
    <xf numFmtId="0" fontId="7" fillId="2" borderId="6" xfId="2" applyFont="1" applyFill="1" applyBorder="1" applyAlignment="1">
      <alignment vertical="top" wrapText="1"/>
    </xf>
    <xf numFmtId="0" fontId="7" fillId="2" borderId="7" xfId="2" applyFont="1" applyFill="1" applyBorder="1" applyAlignment="1">
      <alignment vertical="top" wrapText="1"/>
    </xf>
    <xf numFmtId="3" fontId="8" fillId="2" borderId="5" xfId="2" applyNumberFormat="1" applyFont="1" applyFill="1" applyBorder="1" applyAlignment="1">
      <alignment horizontal="center" vertical="top" wrapText="1"/>
    </xf>
    <xf numFmtId="3" fontId="8" fillId="2" borderId="6" xfId="2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2B07D77F-54BF-4833-9DF2-0845FA903990}"/>
    <cellStyle name="Обычный 3_ПРОЕКТ СМЕТЫ 2024_ФЭО сметы расходов на 2025г" xfId="2" xr:uid="{EE4615D0-46AB-4D1D-BDF8-15DA4A888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95DD-200E-40C9-83ED-93CB6386C16D}">
  <sheetPr>
    <pageSetUpPr fitToPage="1"/>
  </sheetPr>
  <dimension ref="A1:H59"/>
  <sheetViews>
    <sheetView tabSelected="1" workbookViewId="0">
      <selection activeCell="B10" sqref="B10:D10"/>
    </sheetView>
  </sheetViews>
  <sheetFormatPr defaultRowHeight="15" x14ac:dyDescent="0.25"/>
  <cols>
    <col min="1" max="1" width="10.140625" style="37" bestFit="1" customWidth="1"/>
    <col min="2" max="2" width="63.7109375" style="37" customWidth="1"/>
    <col min="3" max="3" width="13.140625" bestFit="1" customWidth="1"/>
    <col min="4" max="4" width="13.140625" style="38" customWidth="1"/>
    <col min="5" max="6" width="14.140625" style="39" customWidth="1"/>
    <col min="7" max="7" width="14.85546875" style="39" bestFit="1" customWidth="1"/>
    <col min="8" max="8" width="27" bestFit="1" customWidth="1"/>
    <col min="9" max="9" width="26.42578125" bestFit="1" customWidth="1"/>
    <col min="253" max="253" width="6.7109375" bestFit="1" customWidth="1"/>
    <col min="254" max="254" width="63.7109375" customWidth="1"/>
    <col min="255" max="255" width="13.140625" bestFit="1" customWidth="1"/>
    <col min="256" max="256" width="13.140625" customWidth="1"/>
    <col min="257" max="262" width="14.140625" customWidth="1"/>
    <col min="263" max="263" width="18.140625" customWidth="1"/>
    <col min="509" max="509" width="6.7109375" bestFit="1" customWidth="1"/>
    <col min="510" max="510" width="63.7109375" customWidth="1"/>
    <col min="511" max="511" width="13.140625" bestFit="1" customWidth="1"/>
    <col min="512" max="512" width="13.140625" customWidth="1"/>
    <col min="513" max="518" width="14.140625" customWidth="1"/>
    <col min="519" max="519" width="18.140625" customWidth="1"/>
    <col min="765" max="765" width="6.7109375" bestFit="1" customWidth="1"/>
    <col min="766" max="766" width="63.7109375" customWidth="1"/>
    <col min="767" max="767" width="13.140625" bestFit="1" customWidth="1"/>
    <col min="768" max="768" width="13.140625" customWidth="1"/>
    <col min="769" max="774" width="14.140625" customWidth="1"/>
    <col min="775" max="775" width="18.140625" customWidth="1"/>
    <col min="1021" max="1021" width="6.7109375" bestFit="1" customWidth="1"/>
    <col min="1022" max="1022" width="63.7109375" customWidth="1"/>
    <col min="1023" max="1023" width="13.140625" bestFit="1" customWidth="1"/>
    <col min="1024" max="1024" width="13.140625" customWidth="1"/>
    <col min="1025" max="1030" width="14.140625" customWidth="1"/>
    <col min="1031" max="1031" width="18.140625" customWidth="1"/>
    <col min="1277" max="1277" width="6.7109375" bestFit="1" customWidth="1"/>
    <col min="1278" max="1278" width="63.7109375" customWidth="1"/>
    <col min="1279" max="1279" width="13.140625" bestFit="1" customWidth="1"/>
    <col min="1280" max="1280" width="13.140625" customWidth="1"/>
    <col min="1281" max="1286" width="14.140625" customWidth="1"/>
    <col min="1287" max="1287" width="18.140625" customWidth="1"/>
    <col min="1533" max="1533" width="6.7109375" bestFit="1" customWidth="1"/>
    <col min="1534" max="1534" width="63.7109375" customWidth="1"/>
    <col min="1535" max="1535" width="13.140625" bestFit="1" customWidth="1"/>
    <col min="1536" max="1536" width="13.140625" customWidth="1"/>
    <col min="1537" max="1542" width="14.140625" customWidth="1"/>
    <col min="1543" max="1543" width="18.140625" customWidth="1"/>
    <col min="1789" max="1789" width="6.7109375" bestFit="1" customWidth="1"/>
    <col min="1790" max="1790" width="63.7109375" customWidth="1"/>
    <col min="1791" max="1791" width="13.140625" bestFit="1" customWidth="1"/>
    <col min="1792" max="1792" width="13.140625" customWidth="1"/>
    <col min="1793" max="1798" width="14.140625" customWidth="1"/>
    <col min="1799" max="1799" width="18.140625" customWidth="1"/>
    <col min="2045" max="2045" width="6.7109375" bestFit="1" customWidth="1"/>
    <col min="2046" max="2046" width="63.7109375" customWidth="1"/>
    <col min="2047" max="2047" width="13.140625" bestFit="1" customWidth="1"/>
    <col min="2048" max="2048" width="13.140625" customWidth="1"/>
    <col min="2049" max="2054" width="14.140625" customWidth="1"/>
    <col min="2055" max="2055" width="18.140625" customWidth="1"/>
    <col min="2301" max="2301" width="6.7109375" bestFit="1" customWidth="1"/>
    <col min="2302" max="2302" width="63.7109375" customWidth="1"/>
    <col min="2303" max="2303" width="13.140625" bestFit="1" customWidth="1"/>
    <col min="2304" max="2304" width="13.140625" customWidth="1"/>
    <col min="2305" max="2310" width="14.140625" customWidth="1"/>
    <col min="2311" max="2311" width="18.140625" customWidth="1"/>
    <col min="2557" max="2557" width="6.7109375" bestFit="1" customWidth="1"/>
    <col min="2558" max="2558" width="63.7109375" customWidth="1"/>
    <col min="2559" max="2559" width="13.140625" bestFit="1" customWidth="1"/>
    <col min="2560" max="2560" width="13.140625" customWidth="1"/>
    <col min="2561" max="2566" width="14.140625" customWidth="1"/>
    <col min="2567" max="2567" width="18.140625" customWidth="1"/>
    <col min="2813" max="2813" width="6.7109375" bestFit="1" customWidth="1"/>
    <col min="2814" max="2814" width="63.7109375" customWidth="1"/>
    <col min="2815" max="2815" width="13.140625" bestFit="1" customWidth="1"/>
    <col min="2816" max="2816" width="13.140625" customWidth="1"/>
    <col min="2817" max="2822" width="14.140625" customWidth="1"/>
    <col min="2823" max="2823" width="18.140625" customWidth="1"/>
    <col min="3069" max="3069" width="6.7109375" bestFit="1" customWidth="1"/>
    <col min="3070" max="3070" width="63.7109375" customWidth="1"/>
    <col min="3071" max="3071" width="13.140625" bestFit="1" customWidth="1"/>
    <col min="3072" max="3072" width="13.140625" customWidth="1"/>
    <col min="3073" max="3078" width="14.140625" customWidth="1"/>
    <col min="3079" max="3079" width="18.140625" customWidth="1"/>
    <col min="3325" max="3325" width="6.7109375" bestFit="1" customWidth="1"/>
    <col min="3326" max="3326" width="63.7109375" customWidth="1"/>
    <col min="3327" max="3327" width="13.140625" bestFit="1" customWidth="1"/>
    <col min="3328" max="3328" width="13.140625" customWidth="1"/>
    <col min="3329" max="3334" width="14.140625" customWidth="1"/>
    <col min="3335" max="3335" width="18.140625" customWidth="1"/>
    <col min="3581" max="3581" width="6.7109375" bestFit="1" customWidth="1"/>
    <col min="3582" max="3582" width="63.7109375" customWidth="1"/>
    <col min="3583" max="3583" width="13.140625" bestFit="1" customWidth="1"/>
    <col min="3584" max="3584" width="13.140625" customWidth="1"/>
    <col min="3585" max="3590" width="14.140625" customWidth="1"/>
    <col min="3591" max="3591" width="18.140625" customWidth="1"/>
    <col min="3837" max="3837" width="6.7109375" bestFit="1" customWidth="1"/>
    <col min="3838" max="3838" width="63.7109375" customWidth="1"/>
    <col min="3839" max="3839" width="13.140625" bestFit="1" customWidth="1"/>
    <col min="3840" max="3840" width="13.140625" customWidth="1"/>
    <col min="3841" max="3846" width="14.140625" customWidth="1"/>
    <col min="3847" max="3847" width="18.140625" customWidth="1"/>
    <col min="4093" max="4093" width="6.7109375" bestFit="1" customWidth="1"/>
    <col min="4094" max="4094" width="63.7109375" customWidth="1"/>
    <col min="4095" max="4095" width="13.140625" bestFit="1" customWidth="1"/>
    <col min="4096" max="4096" width="13.140625" customWidth="1"/>
    <col min="4097" max="4102" width="14.140625" customWidth="1"/>
    <col min="4103" max="4103" width="18.140625" customWidth="1"/>
    <col min="4349" max="4349" width="6.7109375" bestFit="1" customWidth="1"/>
    <col min="4350" max="4350" width="63.7109375" customWidth="1"/>
    <col min="4351" max="4351" width="13.140625" bestFit="1" customWidth="1"/>
    <col min="4352" max="4352" width="13.140625" customWidth="1"/>
    <col min="4353" max="4358" width="14.140625" customWidth="1"/>
    <col min="4359" max="4359" width="18.140625" customWidth="1"/>
    <col min="4605" max="4605" width="6.7109375" bestFit="1" customWidth="1"/>
    <col min="4606" max="4606" width="63.7109375" customWidth="1"/>
    <col min="4607" max="4607" width="13.140625" bestFit="1" customWidth="1"/>
    <col min="4608" max="4608" width="13.140625" customWidth="1"/>
    <col min="4609" max="4614" width="14.140625" customWidth="1"/>
    <col min="4615" max="4615" width="18.140625" customWidth="1"/>
    <col min="4861" max="4861" width="6.7109375" bestFit="1" customWidth="1"/>
    <col min="4862" max="4862" width="63.7109375" customWidth="1"/>
    <col min="4863" max="4863" width="13.140625" bestFit="1" customWidth="1"/>
    <col min="4864" max="4864" width="13.140625" customWidth="1"/>
    <col min="4865" max="4870" width="14.140625" customWidth="1"/>
    <col min="4871" max="4871" width="18.140625" customWidth="1"/>
    <col min="5117" max="5117" width="6.7109375" bestFit="1" customWidth="1"/>
    <col min="5118" max="5118" width="63.7109375" customWidth="1"/>
    <col min="5119" max="5119" width="13.140625" bestFit="1" customWidth="1"/>
    <col min="5120" max="5120" width="13.140625" customWidth="1"/>
    <col min="5121" max="5126" width="14.140625" customWidth="1"/>
    <col min="5127" max="5127" width="18.140625" customWidth="1"/>
    <col min="5373" max="5373" width="6.7109375" bestFit="1" customWidth="1"/>
    <col min="5374" max="5374" width="63.7109375" customWidth="1"/>
    <col min="5375" max="5375" width="13.140625" bestFit="1" customWidth="1"/>
    <col min="5376" max="5376" width="13.140625" customWidth="1"/>
    <col min="5377" max="5382" width="14.140625" customWidth="1"/>
    <col min="5383" max="5383" width="18.140625" customWidth="1"/>
    <col min="5629" max="5629" width="6.7109375" bestFit="1" customWidth="1"/>
    <col min="5630" max="5630" width="63.7109375" customWidth="1"/>
    <col min="5631" max="5631" width="13.140625" bestFit="1" customWidth="1"/>
    <col min="5632" max="5632" width="13.140625" customWidth="1"/>
    <col min="5633" max="5638" width="14.140625" customWidth="1"/>
    <col min="5639" max="5639" width="18.140625" customWidth="1"/>
    <col min="5885" max="5885" width="6.7109375" bestFit="1" customWidth="1"/>
    <col min="5886" max="5886" width="63.7109375" customWidth="1"/>
    <col min="5887" max="5887" width="13.140625" bestFit="1" customWidth="1"/>
    <col min="5888" max="5888" width="13.140625" customWidth="1"/>
    <col min="5889" max="5894" width="14.140625" customWidth="1"/>
    <col min="5895" max="5895" width="18.140625" customWidth="1"/>
    <col min="6141" max="6141" width="6.7109375" bestFit="1" customWidth="1"/>
    <col min="6142" max="6142" width="63.7109375" customWidth="1"/>
    <col min="6143" max="6143" width="13.140625" bestFit="1" customWidth="1"/>
    <col min="6144" max="6144" width="13.140625" customWidth="1"/>
    <col min="6145" max="6150" width="14.140625" customWidth="1"/>
    <col min="6151" max="6151" width="18.140625" customWidth="1"/>
    <col min="6397" max="6397" width="6.7109375" bestFit="1" customWidth="1"/>
    <col min="6398" max="6398" width="63.7109375" customWidth="1"/>
    <col min="6399" max="6399" width="13.140625" bestFit="1" customWidth="1"/>
    <col min="6400" max="6400" width="13.140625" customWidth="1"/>
    <col min="6401" max="6406" width="14.140625" customWidth="1"/>
    <col min="6407" max="6407" width="18.140625" customWidth="1"/>
    <col min="6653" max="6653" width="6.7109375" bestFit="1" customWidth="1"/>
    <col min="6654" max="6654" width="63.7109375" customWidth="1"/>
    <col min="6655" max="6655" width="13.140625" bestFit="1" customWidth="1"/>
    <col min="6656" max="6656" width="13.140625" customWidth="1"/>
    <col min="6657" max="6662" width="14.140625" customWidth="1"/>
    <col min="6663" max="6663" width="18.140625" customWidth="1"/>
    <col min="6909" max="6909" width="6.7109375" bestFit="1" customWidth="1"/>
    <col min="6910" max="6910" width="63.7109375" customWidth="1"/>
    <col min="6911" max="6911" width="13.140625" bestFit="1" customWidth="1"/>
    <col min="6912" max="6912" width="13.140625" customWidth="1"/>
    <col min="6913" max="6918" width="14.140625" customWidth="1"/>
    <col min="6919" max="6919" width="18.140625" customWidth="1"/>
    <col min="7165" max="7165" width="6.7109375" bestFit="1" customWidth="1"/>
    <col min="7166" max="7166" width="63.7109375" customWidth="1"/>
    <col min="7167" max="7167" width="13.140625" bestFit="1" customWidth="1"/>
    <col min="7168" max="7168" width="13.140625" customWidth="1"/>
    <col min="7169" max="7174" width="14.140625" customWidth="1"/>
    <col min="7175" max="7175" width="18.140625" customWidth="1"/>
    <col min="7421" max="7421" width="6.7109375" bestFit="1" customWidth="1"/>
    <col min="7422" max="7422" width="63.7109375" customWidth="1"/>
    <col min="7423" max="7423" width="13.140625" bestFit="1" customWidth="1"/>
    <col min="7424" max="7424" width="13.140625" customWidth="1"/>
    <col min="7425" max="7430" width="14.140625" customWidth="1"/>
    <col min="7431" max="7431" width="18.140625" customWidth="1"/>
    <col min="7677" max="7677" width="6.7109375" bestFit="1" customWidth="1"/>
    <col min="7678" max="7678" width="63.7109375" customWidth="1"/>
    <col min="7679" max="7679" width="13.140625" bestFit="1" customWidth="1"/>
    <col min="7680" max="7680" width="13.140625" customWidth="1"/>
    <col min="7681" max="7686" width="14.140625" customWidth="1"/>
    <col min="7687" max="7687" width="18.140625" customWidth="1"/>
    <col min="7933" max="7933" width="6.7109375" bestFit="1" customWidth="1"/>
    <col min="7934" max="7934" width="63.7109375" customWidth="1"/>
    <col min="7935" max="7935" width="13.140625" bestFit="1" customWidth="1"/>
    <col min="7936" max="7936" width="13.140625" customWidth="1"/>
    <col min="7937" max="7942" width="14.140625" customWidth="1"/>
    <col min="7943" max="7943" width="18.140625" customWidth="1"/>
    <col min="8189" max="8189" width="6.7109375" bestFit="1" customWidth="1"/>
    <col min="8190" max="8190" width="63.7109375" customWidth="1"/>
    <col min="8191" max="8191" width="13.140625" bestFit="1" customWidth="1"/>
    <col min="8192" max="8192" width="13.140625" customWidth="1"/>
    <col min="8193" max="8198" width="14.140625" customWidth="1"/>
    <col min="8199" max="8199" width="18.140625" customWidth="1"/>
    <col min="8445" max="8445" width="6.7109375" bestFit="1" customWidth="1"/>
    <col min="8446" max="8446" width="63.7109375" customWidth="1"/>
    <col min="8447" max="8447" width="13.140625" bestFit="1" customWidth="1"/>
    <col min="8448" max="8448" width="13.140625" customWidth="1"/>
    <col min="8449" max="8454" width="14.140625" customWidth="1"/>
    <col min="8455" max="8455" width="18.140625" customWidth="1"/>
    <col min="8701" max="8701" width="6.7109375" bestFit="1" customWidth="1"/>
    <col min="8702" max="8702" width="63.7109375" customWidth="1"/>
    <col min="8703" max="8703" width="13.140625" bestFit="1" customWidth="1"/>
    <col min="8704" max="8704" width="13.140625" customWidth="1"/>
    <col min="8705" max="8710" width="14.140625" customWidth="1"/>
    <col min="8711" max="8711" width="18.140625" customWidth="1"/>
    <col min="8957" max="8957" width="6.7109375" bestFit="1" customWidth="1"/>
    <col min="8958" max="8958" width="63.7109375" customWidth="1"/>
    <col min="8959" max="8959" width="13.140625" bestFit="1" customWidth="1"/>
    <col min="8960" max="8960" width="13.140625" customWidth="1"/>
    <col min="8961" max="8966" width="14.140625" customWidth="1"/>
    <col min="8967" max="8967" width="18.140625" customWidth="1"/>
    <col min="9213" max="9213" width="6.7109375" bestFit="1" customWidth="1"/>
    <col min="9214" max="9214" width="63.7109375" customWidth="1"/>
    <col min="9215" max="9215" width="13.140625" bestFit="1" customWidth="1"/>
    <col min="9216" max="9216" width="13.140625" customWidth="1"/>
    <col min="9217" max="9222" width="14.140625" customWidth="1"/>
    <col min="9223" max="9223" width="18.140625" customWidth="1"/>
    <col min="9469" max="9469" width="6.7109375" bestFit="1" customWidth="1"/>
    <col min="9470" max="9470" width="63.7109375" customWidth="1"/>
    <col min="9471" max="9471" width="13.140625" bestFit="1" customWidth="1"/>
    <col min="9472" max="9472" width="13.140625" customWidth="1"/>
    <col min="9473" max="9478" width="14.140625" customWidth="1"/>
    <col min="9479" max="9479" width="18.140625" customWidth="1"/>
    <col min="9725" max="9725" width="6.7109375" bestFit="1" customWidth="1"/>
    <col min="9726" max="9726" width="63.7109375" customWidth="1"/>
    <col min="9727" max="9727" width="13.140625" bestFit="1" customWidth="1"/>
    <col min="9728" max="9728" width="13.140625" customWidth="1"/>
    <col min="9729" max="9734" width="14.140625" customWidth="1"/>
    <col min="9735" max="9735" width="18.140625" customWidth="1"/>
    <col min="9981" max="9981" width="6.7109375" bestFit="1" customWidth="1"/>
    <col min="9982" max="9982" width="63.7109375" customWidth="1"/>
    <col min="9983" max="9983" width="13.140625" bestFit="1" customWidth="1"/>
    <col min="9984" max="9984" width="13.140625" customWidth="1"/>
    <col min="9985" max="9990" width="14.140625" customWidth="1"/>
    <col min="9991" max="9991" width="18.140625" customWidth="1"/>
    <col min="10237" max="10237" width="6.7109375" bestFit="1" customWidth="1"/>
    <col min="10238" max="10238" width="63.7109375" customWidth="1"/>
    <col min="10239" max="10239" width="13.140625" bestFit="1" customWidth="1"/>
    <col min="10240" max="10240" width="13.140625" customWidth="1"/>
    <col min="10241" max="10246" width="14.140625" customWidth="1"/>
    <col min="10247" max="10247" width="18.140625" customWidth="1"/>
    <col min="10493" max="10493" width="6.7109375" bestFit="1" customWidth="1"/>
    <col min="10494" max="10494" width="63.7109375" customWidth="1"/>
    <col min="10495" max="10495" width="13.140625" bestFit="1" customWidth="1"/>
    <col min="10496" max="10496" width="13.140625" customWidth="1"/>
    <col min="10497" max="10502" width="14.140625" customWidth="1"/>
    <col min="10503" max="10503" width="18.140625" customWidth="1"/>
    <col min="10749" max="10749" width="6.7109375" bestFit="1" customWidth="1"/>
    <col min="10750" max="10750" width="63.7109375" customWidth="1"/>
    <col min="10751" max="10751" width="13.140625" bestFit="1" customWidth="1"/>
    <col min="10752" max="10752" width="13.140625" customWidth="1"/>
    <col min="10753" max="10758" width="14.140625" customWidth="1"/>
    <col min="10759" max="10759" width="18.140625" customWidth="1"/>
    <col min="11005" max="11005" width="6.7109375" bestFit="1" customWidth="1"/>
    <col min="11006" max="11006" width="63.7109375" customWidth="1"/>
    <col min="11007" max="11007" width="13.140625" bestFit="1" customWidth="1"/>
    <col min="11008" max="11008" width="13.140625" customWidth="1"/>
    <col min="11009" max="11014" width="14.140625" customWidth="1"/>
    <col min="11015" max="11015" width="18.140625" customWidth="1"/>
    <col min="11261" max="11261" width="6.7109375" bestFit="1" customWidth="1"/>
    <col min="11262" max="11262" width="63.7109375" customWidth="1"/>
    <col min="11263" max="11263" width="13.140625" bestFit="1" customWidth="1"/>
    <col min="11264" max="11264" width="13.140625" customWidth="1"/>
    <col min="11265" max="11270" width="14.140625" customWidth="1"/>
    <col min="11271" max="11271" width="18.140625" customWidth="1"/>
    <col min="11517" max="11517" width="6.7109375" bestFit="1" customWidth="1"/>
    <col min="11518" max="11518" width="63.7109375" customWidth="1"/>
    <col min="11519" max="11519" width="13.140625" bestFit="1" customWidth="1"/>
    <col min="11520" max="11520" width="13.140625" customWidth="1"/>
    <col min="11521" max="11526" width="14.140625" customWidth="1"/>
    <col min="11527" max="11527" width="18.140625" customWidth="1"/>
    <col min="11773" max="11773" width="6.7109375" bestFit="1" customWidth="1"/>
    <col min="11774" max="11774" width="63.7109375" customWidth="1"/>
    <col min="11775" max="11775" width="13.140625" bestFit="1" customWidth="1"/>
    <col min="11776" max="11776" width="13.140625" customWidth="1"/>
    <col min="11777" max="11782" width="14.140625" customWidth="1"/>
    <col min="11783" max="11783" width="18.140625" customWidth="1"/>
    <col min="12029" max="12029" width="6.7109375" bestFit="1" customWidth="1"/>
    <col min="12030" max="12030" width="63.7109375" customWidth="1"/>
    <col min="12031" max="12031" width="13.140625" bestFit="1" customWidth="1"/>
    <col min="12032" max="12032" width="13.140625" customWidth="1"/>
    <col min="12033" max="12038" width="14.140625" customWidth="1"/>
    <col min="12039" max="12039" width="18.140625" customWidth="1"/>
    <col min="12285" max="12285" width="6.7109375" bestFit="1" customWidth="1"/>
    <col min="12286" max="12286" width="63.7109375" customWidth="1"/>
    <col min="12287" max="12287" width="13.140625" bestFit="1" customWidth="1"/>
    <col min="12288" max="12288" width="13.140625" customWidth="1"/>
    <col min="12289" max="12294" width="14.140625" customWidth="1"/>
    <col min="12295" max="12295" width="18.140625" customWidth="1"/>
    <col min="12541" max="12541" width="6.7109375" bestFit="1" customWidth="1"/>
    <col min="12542" max="12542" width="63.7109375" customWidth="1"/>
    <col min="12543" max="12543" width="13.140625" bestFit="1" customWidth="1"/>
    <col min="12544" max="12544" width="13.140625" customWidth="1"/>
    <col min="12545" max="12550" width="14.140625" customWidth="1"/>
    <col min="12551" max="12551" width="18.140625" customWidth="1"/>
    <col min="12797" max="12797" width="6.7109375" bestFit="1" customWidth="1"/>
    <col min="12798" max="12798" width="63.7109375" customWidth="1"/>
    <col min="12799" max="12799" width="13.140625" bestFit="1" customWidth="1"/>
    <col min="12800" max="12800" width="13.140625" customWidth="1"/>
    <col min="12801" max="12806" width="14.140625" customWidth="1"/>
    <col min="12807" max="12807" width="18.140625" customWidth="1"/>
    <col min="13053" max="13053" width="6.7109375" bestFit="1" customWidth="1"/>
    <col min="13054" max="13054" width="63.7109375" customWidth="1"/>
    <col min="13055" max="13055" width="13.140625" bestFit="1" customWidth="1"/>
    <col min="13056" max="13056" width="13.140625" customWidth="1"/>
    <col min="13057" max="13062" width="14.140625" customWidth="1"/>
    <col min="13063" max="13063" width="18.140625" customWidth="1"/>
    <col min="13309" max="13309" width="6.7109375" bestFit="1" customWidth="1"/>
    <col min="13310" max="13310" width="63.7109375" customWidth="1"/>
    <col min="13311" max="13311" width="13.140625" bestFit="1" customWidth="1"/>
    <col min="13312" max="13312" width="13.140625" customWidth="1"/>
    <col min="13313" max="13318" width="14.140625" customWidth="1"/>
    <col min="13319" max="13319" width="18.140625" customWidth="1"/>
    <col min="13565" max="13565" width="6.7109375" bestFit="1" customWidth="1"/>
    <col min="13566" max="13566" width="63.7109375" customWidth="1"/>
    <col min="13567" max="13567" width="13.140625" bestFit="1" customWidth="1"/>
    <col min="13568" max="13568" width="13.140625" customWidth="1"/>
    <col min="13569" max="13574" width="14.140625" customWidth="1"/>
    <col min="13575" max="13575" width="18.140625" customWidth="1"/>
    <col min="13821" max="13821" width="6.7109375" bestFit="1" customWidth="1"/>
    <col min="13822" max="13822" width="63.7109375" customWidth="1"/>
    <col min="13823" max="13823" width="13.140625" bestFit="1" customWidth="1"/>
    <col min="13824" max="13824" width="13.140625" customWidth="1"/>
    <col min="13825" max="13830" width="14.140625" customWidth="1"/>
    <col min="13831" max="13831" width="18.140625" customWidth="1"/>
    <col min="14077" max="14077" width="6.7109375" bestFit="1" customWidth="1"/>
    <col min="14078" max="14078" width="63.7109375" customWidth="1"/>
    <col min="14079" max="14079" width="13.140625" bestFit="1" customWidth="1"/>
    <col min="14080" max="14080" width="13.140625" customWidth="1"/>
    <col min="14081" max="14086" width="14.140625" customWidth="1"/>
    <col min="14087" max="14087" width="18.140625" customWidth="1"/>
    <col min="14333" max="14333" width="6.7109375" bestFit="1" customWidth="1"/>
    <col min="14334" max="14334" width="63.7109375" customWidth="1"/>
    <col min="14335" max="14335" width="13.140625" bestFit="1" customWidth="1"/>
    <col min="14336" max="14336" width="13.140625" customWidth="1"/>
    <col min="14337" max="14342" width="14.140625" customWidth="1"/>
    <col min="14343" max="14343" width="18.140625" customWidth="1"/>
    <col min="14589" max="14589" width="6.7109375" bestFit="1" customWidth="1"/>
    <col min="14590" max="14590" width="63.7109375" customWidth="1"/>
    <col min="14591" max="14591" width="13.140625" bestFit="1" customWidth="1"/>
    <col min="14592" max="14592" width="13.140625" customWidth="1"/>
    <col min="14593" max="14598" width="14.140625" customWidth="1"/>
    <col min="14599" max="14599" width="18.140625" customWidth="1"/>
    <col min="14845" max="14845" width="6.7109375" bestFit="1" customWidth="1"/>
    <col min="14846" max="14846" width="63.7109375" customWidth="1"/>
    <col min="14847" max="14847" width="13.140625" bestFit="1" customWidth="1"/>
    <col min="14848" max="14848" width="13.140625" customWidth="1"/>
    <col min="14849" max="14854" width="14.140625" customWidth="1"/>
    <col min="14855" max="14855" width="18.140625" customWidth="1"/>
    <col min="15101" max="15101" width="6.7109375" bestFit="1" customWidth="1"/>
    <col min="15102" max="15102" width="63.7109375" customWidth="1"/>
    <col min="15103" max="15103" width="13.140625" bestFit="1" customWidth="1"/>
    <col min="15104" max="15104" width="13.140625" customWidth="1"/>
    <col min="15105" max="15110" width="14.140625" customWidth="1"/>
    <col min="15111" max="15111" width="18.140625" customWidth="1"/>
    <col min="15357" max="15357" width="6.7109375" bestFit="1" customWidth="1"/>
    <col min="15358" max="15358" width="63.7109375" customWidth="1"/>
    <col min="15359" max="15359" width="13.140625" bestFit="1" customWidth="1"/>
    <col min="15360" max="15360" width="13.140625" customWidth="1"/>
    <col min="15361" max="15366" width="14.140625" customWidth="1"/>
    <col min="15367" max="15367" width="18.140625" customWidth="1"/>
    <col min="15613" max="15613" width="6.7109375" bestFit="1" customWidth="1"/>
    <col min="15614" max="15614" width="63.7109375" customWidth="1"/>
    <col min="15615" max="15615" width="13.140625" bestFit="1" customWidth="1"/>
    <col min="15616" max="15616" width="13.140625" customWidth="1"/>
    <col min="15617" max="15622" width="14.140625" customWidth="1"/>
    <col min="15623" max="15623" width="18.140625" customWidth="1"/>
    <col min="15869" max="15869" width="6.7109375" bestFit="1" customWidth="1"/>
    <col min="15870" max="15870" width="63.7109375" customWidth="1"/>
    <col min="15871" max="15871" width="13.140625" bestFit="1" customWidth="1"/>
    <col min="15872" max="15872" width="13.140625" customWidth="1"/>
    <col min="15873" max="15878" width="14.140625" customWidth="1"/>
    <col min="15879" max="15879" width="18.140625" customWidth="1"/>
    <col min="16125" max="16125" width="6.7109375" bestFit="1" customWidth="1"/>
    <col min="16126" max="16126" width="63.7109375" customWidth="1"/>
    <col min="16127" max="16127" width="13.140625" bestFit="1" customWidth="1"/>
    <col min="16128" max="16128" width="13.140625" customWidth="1"/>
    <col min="16129" max="16134" width="14.140625" customWidth="1"/>
    <col min="16135" max="16135" width="18.140625" customWidth="1"/>
  </cols>
  <sheetData>
    <row r="1" spans="1:8" ht="15.75" x14ac:dyDescent="0.25">
      <c r="A1" s="84" t="s">
        <v>111</v>
      </c>
      <c r="B1" s="84"/>
      <c r="C1" s="84"/>
      <c r="D1" s="84"/>
      <c r="E1" s="84"/>
      <c r="F1" s="84"/>
      <c r="G1" s="84"/>
    </row>
    <row r="2" spans="1:8" ht="51.75" customHeight="1" x14ac:dyDescent="0.25">
      <c r="A2" s="85" t="s">
        <v>112</v>
      </c>
      <c r="B2" s="85"/>
      <c r="C2" s="85"/>
      <c r="D2" s="85"/>
      <c r="E2" s="85"/>
      <c r="F2" s="85"/>
      <c r="G2" s="85"/>
    </row>
    <row r="4" spans="1:8" s="5" customFormat="1" ht="16.5" thickBot="1" x14ac:dyDescent="0.3">
      <c r="A4" s="1" t="s">
        <v>0</v>
      </c>
      <c r="B4" s="2" t="s">
        <v>1</v>
      </c>
      <c r="C4" s="1"/>
      <c r="D4" s="3"/>
      <c r="E4" s="4"/>
      <c r="F4" s="4"/>
      <c r="G4" s="4"/>
      <c r="H4" s="1"/>
    </row>
    <row r="5" spans="1:8" ht="15" customHeight="1" x14ac:dyDescent="0.25">
      <c r="A5" s="93" t="s">
        <v>2</v>
      </c>
      <c r="B5" s="95" t="s">
        <v>3</v>
      </c>
      <c r="C5" s="95"/>
      <c r="D5" s="96"/>
      <c r="E5" s="79" t="s">
        <v>13</v>
      </c>
      <c r="F5" s="80"/>
      <c r="G5" s="81"/>
      <c r="H5" s="6"/>
    </row>
    <row r="6" spans="1:8" ht="15.75" x14ac:dyDescent="0.25">
      <c r="A6" s="94"/>
      <c r="B6" s="97"/>
      <c r="C6" s="97"/>
      <c r="D6" s="98"/>
      <c r="E6" s="99"/>
      <c r="F6" s="100"/>
      <c r="G6" s="7" t="s">
        <v>4</v>
      </c>
      <c r="H6" s="6"/>
    </row>
    <row r="7" spans="1:8" ht="39.75" customHeight="1" x14ac:dyDescent="0.25">
      <c r="A7" s="8" t="s">
        <v>5</v>
      </c>
      <c r="B7" s="82" t="s">
        <v>114</v>
      </c>
      <c r="C7" s="82"/>
      <c r="D7" s="83"/>
      <c r="E7" s="9"/>
      <c r="F7" s="10"/>
      <c r="G7" s="56">
        <f>G15+G18+G24+G27+G31+G39</f>
        <v>2000851.4940000002</v>
      </c>
      <c r="H7" s="6"/>
    </row>
    <row r="8" spans="1:8" ht="33.75" customHeight="1" x14ac:dyDescent="0.25">
      <c r="A8" s="8" t="s">
        <v>6</v>
      </c>
      <c r="B8" s="82" t="s">
        <v>103</v>
      </c>
      <c r="C8" s="82"/>
      <c r="D8" s="83"/>
      <c r="E8" s="9"/>
      <c r="F8" s="10"/>
      <c r="G8" s="56">
        <f>G58</f>
        <v>83518</v>
      </c>
      <c r="H8" s="6"/>
    </row>
    <row r="9" spans="1:8" ht="32.25" customHeight="1" x14ac:dyDescent="0.25">
      <c r="A9" s="8" t="s">
        <v>69</v>
      </c>
      <c r="B9" s="82" t="s">
        <v>104</v>
      </c>
      <c r="C9" s="82"/>
      <c r="D9" s="83"/>
      <c r="E9" s="9"/>
      <c r="F9" s="10"/>
      <c r="G9" s="56">
        <f>G59</f>
        <v>250000</v>
      </c>
      <c r="H9" s="6"/>
    </row>
    <row r="10" spans="1:8" ht="36.75" customHeight="1" x14ac:dyDescent="0.25">
      <c r="A10" s="8" t="s">
        <v>102</v>
      </c>
      <c r="B10" s="91" t="s">
        <v>105</v>
      </c>
      <c r="C10" s="91"/>
      <c r="D10" s="92"/>
      <c r="E10" s="9"/>
      <c r="F10" s="10"/>
      <c r="G10" s="56">
        <v>754000</v>
      </c>
      <c r="H10" s="6"/>
    </row>
    <row r="11" spans="1:8" ht="16.5" thickBot="1" x14ac:dyDescent="0.3">
      <c r="A11" s="86" t="s">
        <v>7</v>
      </c>
      <c r="B11" s="87"/>
      <c r="C11" s="87"/>
      <c r="D11" s="88"/>
      <c r="E11" s="89"/>
      <c r="F11" s="90"/>
      <c r="G11" s="72">
        <f>SUM(G7:G9)</f>
        <v>2334369.4939999999</v>
      </c>
      <c r="H11" s="6"/>
    </row>
    <row r="12" spans="1:8" s="5" customFormat="1" ht="16.5" thickBot="1" x14ac:dyDescent="0.3">
      <c r="A12" s="1" t="s">
        <v>8</v>
      </c>
      <c r="B12" s="2" t="s">
        <v>9</v>
      </c>
      <c r="C12" s="1"/>
      <c r="D12" s="3"/>
      <c r="E12" s="4"/>
      <c r="F12" s="4"/>
      <c r="G12" s="4"/>
      <c r="H12" s="1"/>
    </row>
    <row r="13" spans="1:8" ht="15" customHeight="1" x14ac:dyDescent="0.25">
      <c r="A13" s="73" t="s">
        <v>2</v>
      </c>
      <c r="B13" s="75" t="s">
        <v>10</v>
      </c>
      <c r="C13" s="75" t="s">
        <v>11</v>
      </c>
      <c r="D13" s="77" t="s">
        <v>12</v>
      </c>
      <c r="E13" s="79" t="s">
        <v>13</v>
      </c>
      <c r="F13" s="80"/>
      <c r="G13" s="81"/>
      <c r="H13" s="6"/>
    </row>
    <row r="14" spans="1:8" ht="31.5" x14ac:dyDescent="0.25">
      <c r="A14" s="74"/>
      <c r="B14" s="76"/>
      <c r="C14" s="76"/>
      <c r="D14" s="78"/>
      <c r="E14" s="11" t="s">
        <v>14</v>
      </c>
      <c r="F14" s="12" t="s">
        <v>15</v>
      </c>
      <c r="G14" s="7" t="s">
        <v>4</v>
      </c>
      <c r="H14" s="6"/>
    </row>
    <row r="15" spans="1:8" s="17" customFormat="1" ht="15.75" x14ac:dyDescent="0.25">
      <c r="A15" s="13" t="s">
        <v>16</v>
      </c>
      <c r="B15" s="14" t="s">
        <v>17</v>
      </c>
      <c r="C15" s="14"/>
      <c r="D15" s="15"/>
      <c r="E15" s="64">
        <f>SUBTOTAL(9,E16:E16)</f>
        <v>27440</v>
      </c>
      <c r="F15" s="16"/>
      <c r="G15" s="55">
        <f>SUM(G16:G17)</f>
        <v>428722.56</v>
      </c>
      <c r="H15" s="1"/>
    </row>
    <row r="16" spans="1:8" ht="47.25" x14ac:dyDescent="0.25">
      <c r="A16" s="18" t="s">
        <v>18</v>
      </c>
      <c r="B16" s="19" t="s">
        <v>107</v>
      </c>
      <c r="C16" s="19" t="s">
        <v>19</v>
      </c>
      <c r="D16" s="20" t="s">
        <v>20</v>
      </c>
      <c r="E16" s="65">
        <v>27440</v>
      </c>
      <c r="F16" s="21">
        <v>12</v>
      </c>
      <c r="G16" s="56">
        <f>E16*F16</f>
        <v>329280</v>
      </c>
      <c r="H16" s="6"/>
    </row>
    <row r="17" spans="1:8" ht="47.25" x14ac:dyDescent="0.25">
      <c r="A17" s="18" t="s">
        <v>66</v>
      </c>
      <c r="B17" s="19" t="s">
        <v>106</v>
      </c>
      <c r="C17" s="19" t="s">
        <v>19</v>
      </c>
      <c r="D17" s="20" t="s">
        <v>20</v>
      </c>
      <c r="E17" s="65">
        <v>8286.8799999999992</v>
      </c>
      <c r="F17" s="21">
        <v>12</v>
      </c>
      <c r="G17" s="56">
        <f>E17*F17</f>
        <v>99442.559999999998</v>
      </c>
      <c r="H17" s="6"/>
    </row>
    <row r="18" spans="1:8" s="17" customFormat="1" ht="15.75" x14ac:dyDescent="0.25">
      <c r="A18" s="13" t="s">
        <v>21</v>
      </c>
      <c r="B18" s="14" t="s">
        <v>22</v>
      </c>
      <c r="C18" s="14"/>
      <c r="D18" s="15"/>
      <c r="E18" s="64">
        <f>SUBTOTAL(9,E19:E23)</f>
        <v>89879.894</v>
      </c>
      <c r="F18" s="16"/>
      <c r="G18" s="55">
        <f>G19+G20+G21+G22+G23</f>
        <v>470173.53399999999</v>
      </c>
      <c r="H18" s="1"/>
    </row>
    <row r="19" spans="1:8" ht="94.5" x14ac:dyDescent="0.25">
      <c r="A19" s="18" t="s">
        <v>23</v>
      </c>
      <c r="B19" s="19" t="s">
        <v>24</v>
      </c>
      <c r="C19" s="22" t="s">
        <v>25</v>
      </c>
      <c r="D19" s="20" t="s">
        <v>20</v>
      </c>
      <c r="E19" s="65" t="s">
        <v>26</v>
      </c>
      <c r="F19" s="21">
        <v>2</v>
      </c>
      <c r="G19" s="56">
        <v>150000</v>
      </c>
      <c r="H19" s="6"/>
    </row>
    <row r="20" spans="1:8" ht="47.25" x14ac:dyDescent="0.25">
      <c r="A20" s="18" t="s">
        <v>27</v>
      </c>
      <c r="B20" s="19" t="s">
        <v>108</v>
      </c>
      <c r="C20" s="22" t="s">
        <v>25</v>
      </c>
      <c r="D20" s="20" t="s">
        <v>20</v>
      </c>
      <c r="E20" s="65">
        <v>35000</v>
      </c>
      <c r="F20" s="21">
        <v>1</v>
      </c>
      <c r="G20" s="56">
        <f>E20*F20</f>
        <v>35000</v>
      </c>
      <c r="H20" s="6"/>
    </row>
    <row r="21" spans="1:8" ht="31.5" x14ac:dyDescent="0.25">
      <c r="A21" s="18" t="s">
        <v>28</v>
      </c>
      <c r="B21" s="19" t="s">
        <v>29</v>
      </c>
      <c r="C21" s="22" t="s">
        <v>25</v>
      </c>
      <c r="D21" s="20" t="s">
        <v>20</v>
      </c>
      <c r="E21" s="65">
        <v>35000</v>
      </c>
      <c r="F21" s="21">
        <v>1</v>
      </c>
      <c r="G21" s="56">
        <f>E21*F21</f>
        <v>35000</v>
      </c>
      <c r="H21" s="6"/>
    </row>
    <row r="22" spans="1:8" ht="47.25" x14ac:dyDescent="0.25">
      <c r="A22" s="18" t="s">
        <v>30</v>
      </c>
      <c r="B22" s="19" t="s">
        <v>31</v>
      </c>
      <c r="C22" s="22" t="s">
        <v>25</v>
      </c>
      <c r="D22" s="20" t="s">
        <v>20</v>
      </c>
      <c r="E22" s="65">
        <v>17500</v>
      </c>
      <c r="F22" s="21">
        <v>6</v>
      </c>
      <c r="G22" s="56">
        <f t="shared" ref="G22:G23" si="0">E22*F22</f>
        <v>105000</v>
      </c>
      <c r="H22" s="6"/>
    </row>
    <row r="23" spans="1:8" ht="78.75" x14ac:dyDescent="0.25">
      <c r="A23" s="18" t="s">
        <v>32</v>
      </c>
      <c r="B23" s="19" t="s">
        <v>65</v>
      </c>
      <c r="C23" s="22" t="s">
        <v>25</v>
      </c>
      <c r="D23" s="20" t="s">
        <v>20</v>
      </c>
      <c r="E23" s="65">
        <v>2379.8939999999998</v>
      </c>
      <c r="F23" s="21">
        <v>61</v>
      </c>
      <c r="G23" s="56">
        <f t="shared" si="0"/>
        <v>145173.53399999999</v>
      </c>
      <c r="H23" s="6"/>
    </row>
    <row r="24" spans="1:8" s="17" customFormat="1" ht="15.75" x14ac:dyDescent="0.25">
      <c r="A24" s="13" t="s">
        <v>33</v>
      </c>
      <c r="B24" s="23" t="s">
        <v>34</v>
      </c>
      <c r="C24" s="23"/>
      <c r="D24" s="24"/>
      <c r="E24" s="66">
        <f>E25+E26</f>
        <v>71000</v>
      </c>
      <c r="F24" s="25"/>
      <c r="G24" s="57">
        <f>G25+G26</f>
        <v>679000</v>
      </c>
      <c r="H24" s="1"/>
    </row>
    <row r="25" spans="1:8" ht="15.75" x14ac:dyDescent="0.25">
      <c r="A25" s="18" t="s">
        <v>35</v>
      </c>
      <c r="B25" s="19" t="s">
        <v>36</v>
      </c>
      <c r="C25" s="22" t="s">
        <v>25</v>
      </c>
      <c r="D25" s="20" t="s">
        <v>20</v>
      </c>
      <c r="E25" s="65">
        <v>36000</v>
      </c>
      <c r="F25" s="21">
        <v>14</v>
      </c>
      <c r="G25" s="56">
        <f>E25*F25</f>
        <v>504000</v>
      </c>
      <c r="H25" s="6"/>
    </row>
    <row r="26" spans="1:8" ht="15.75" x14ac:dyDescent="0.25">
      <c r="A26" s="18" t="s">
        <v>37</v>
      </c>
      <c r="B26" s="19" t="s">
        <v>38</v>
      </c>
      <c r="C26" s="22" t="s">
        <v>25</v>
      </c>
      <c r="D26" s="20" t="s">
        <v>20</v>
      </c>
      <c r="E26" s="65">
        <v>35000</v>
      </c>
      <c r="F26" s="21">
        <v>5</v>
      </c>
      <c r="G26" s="56">
        <f>E26*F26</f>
        <v>175000</v>
      </c>
      <c r="H26" s="6"/>
    </row>
    <row r="27" spans="1:8" s="17" customFormat="1" ht="15.75" x14ac:dyDescent="0.25">
      <c r="A27" s="13" t="s">
        <v>39</v>
      </c>
      <c r="B27" s="14" t="s">
        <v>40</v>
      </c>
      <c r="C27" s="22"/>
      <c r="D27" s="15"/>
      <c r="E27" s="64">
        <f>SUBTOTAL(9,E28:E30)</f>
        <v>14989.15</v>
      </c>
      <c r="F27" s="16"/>
      <c r="G27" s="55">
        <f>SUBTOTAL(9,G28:G30)</f>
        <v>154869.79999999999</v>
      </c>
      <c r="H27" s="1"/>
    </row>
    <row r="28" spans="1:8" ht="63" x14ac:dyDescent="0.25">
      <c r="A28" s="18" t="s">
        <v>41</v>
      </c>
      <c r="B28" s="19" t="s">
        <v>42</v>
      </c>
      <c r="C28" s="22" t="s">
        <v>25</v>
      </c>
      <c r="D28" s="20" t="s">
        <v>20</v>
      </c>
      <c r="E28" s="65">
        <v>9989.15</v>
      </c>
      <c r="F28" s="21">
        <v>12</v>
      </c>
      <c r="G28" s="56">
        <f>E28*F28</f>
        <v>119869.79999999999</v>
      </c>
      <c r="H28" s="6"/>
    </row>
    <row r="29" spans="1:8" ht="63" x14ac:dyDescent="0.25">
      <c r="A29" s="18" t="s">
        <v>43</v>
      </c>
      <c r="B29" s="19" t="s">
        <v>44</v>
      </c>
      <c r="C29" s="22" t="s">
        <v>25</v>
      </c>
      <c r="D29" s="20" t="s">
        <v>20</v>
      </c>
      <c r="E29" s="65">
        <v>3000</v>
      </c>
      <c r="F29" s="21">
        <v>7</v>
      </c>
      <c r="G29" s="56">
        <f>E29*F29</f>
        <v>21000</v>
      </c>
      <c r="H29" s="6"/>
    </row>
    <row r="30" spans="1:8" ht="15.75" x14ac:dyDescent="0.25">
      <c r="A30" s="18" t="s">
        <v>45</v>
      </c>
      <c r="B30" s="19" t="s">
        <v>46</v>
      </c>
      <c r="C30" s="22" t="s">
        <v>25</v>
      </c>
      <c r="D30" s="20" t="s">
        <v>20</v>
      </c>
      <c r="E30" s="65">
        <v>2000</v>
      </c>
      <c r="F30" s="21">
        <v>7</v>
      </c>
      <c r="G30" s="56">
        <f>E30*F30</f>
        <v>14000</v>
      </c>
      <c r="H30" s="6"/>
    </row>
    <row r="31" spans="1:8" s="17" customFormat="1" ht="15.75" x14ac:dyDescent="0.25">
      <c r="A31" s="13" t="s">
        <v>47</v>
      </c>
      <c r="B31" s="14" t="s">
        <v>48</v>
      </c>
      <c r="C31" s="14"/>
      <c r="D31" s="15"/>
      <c r="E31" s="64">
        <f>SUBTOTAL(9,E32:E38)</f>
        <v>46930</v>
      </c>
      <c r="F31" s="16"/>
      <c r="G31" s="55">
        <f>SUM(G32:G38)</f>
        <v>86190</v>
      </c>
      <c r="H31" s="1"/>
    </row>
    <row r="32" spans="1:8" ht="15.75" x14ac:dyDescent="0.25">
      <c r="A32" s="18" t="s">
        <v>49</v>
      </c>
      <c r="B32" s="19" t="s">
        <v>50</v>
      </c>
      <c r="C32" s="19" t="s">
        <v>19</v>
      </c>
      <c r="D32" s="20" t="s">
        <v>20</v>
      </c>
      <c r="E32" s="65">
        <v>200</v>
      </c>
      <c r="F32" s="21">
        <v>120</v>
      </c>
      <c r="G32" s="56">
        <f t="shared" ref="G32:G38" si="1">E32*F32</f>
        <v>24000</v>
      </c>
      <c r="H32" s="6"/>
    </row>
    <row r="33" spans="1:8" ht="15.75" x14ac:dyDescent="0.25">
      <c r="A33" s="18" t="s">
        <v>51</v>
      </c>
      <c r="B33" s="19" t="s">
        <v>52</v>
      </c>
      <c r="C33" s="19" t="s">
        <v>19</v>
      </c>
      <c r="D33" s="20" t="s">
        <v>20</v>
      </c>
      <c r="E33" s="65">
        <v>4500</v>
      </c>
      <c r="F33" s="21">
        <v>1</v>
      </c>
      <c r="G33" s="56">
        <f t="shared" si="1"/>
        <v>4500</v>
      </c>
      <c r="H33" s="6"/>
    </row>
    <row r="34" spans="1:8" ht="15.75" x14ac:dyDescent="0.25">
      <c r="A34" s="18" t="s">
        <v>53</v>
      </c>
      <c r="B34" s="19" t="s">
        <v>54</v>
      </c>
      <c r="C34" s="19" t="s">
        <v>19</v>
      </c>
      <c r="D34" s="20" t="s">
        <v>20</v>
      </c>
      <c r="E34" s="65">
        <v>500</v>
      </c>
      <c r="F34" s="21">
        <v>12</v>
      </c>
      <c r="G34" s="56">
        <f t="shared" si="1"/>
        <v>6000</v>
      </c>
      <c r="H34" s="6"/>
    </row>
    <row r="35" spans="1:8" ht="15.75" x14ac:dyDescent="0.25">
      <c r="A35" s="18" t="s">
        <v>55</v>
      </c>
      <c r="B35" s="19" t="s">
        <v>56</v>
      </c>
      <c r="C35" s="19" t="s">
        <v>19</v>
      </c>
      <c r="D35" s="20" t="s">
        <v>20</v>
      </c>
      <c r="E35" s="65">
        <v>6000</v>
      </c>
      <c r="F35" s="21">
        <v>2</v>
      </c>
      <c r="G35" s="56">
        <f t="shared" si="1"/>
        <v>12000</v>
      </c>
      <c r="H35" s="6"/>
    </row>
    <row r="36" spans="1:8" ht="31.5" x14ac:dyDescent="0.25">
      <c r="A36" s="18" t="s">
        <v>57</v>
      </c>
      <c r="B36" s="19" t="s">
        <v>67</v>
      </c>
      <c r="C36" s="19" t="s">
        <v>19</v>
      </c>
      <c r="D36" s="20" t="s">
        <v>20</v>
      </c>
      <c r="E36" s="65">
        <f>27500+1630</f>
        <v>29130</v>
      </c>
      <c r="F36" s="21">
        <v>1</v>
      </c>
      <c r="G36" s="56">
        <f t="shared" si="1"/>
        <v>29130</v>
      </c>
      <c r="H36" s="6"/>
    </row>
    <row r="37" spans="1:8" ht="15.75" x14ac:dyDescent="0.25">
      <c r="A37" s="18" t="s">
        <v>58</v>
      </c>
      <c r="B37" s="19" t="s">
        <v>59</v>
      </c>
      <c r="C37" s="19" t="s">
        <v>19</v>
      </c>
      <c r="D37" s="20" t="s">
        <v>20</v>
      </c>
      <c r="E37" s="65">
        <v>6240</v>
      </c>
      <c r="F37" s="21">
        <v>1</v>
      </c>
      <c r="G37" s="56">
        <f t="shared" si="1"/>
        <v>6240</v>
      </c>
      <c r="H37" s="6"/>
    </row>
    <row r="38" spans="1:8" ht="15.75" x14ac:dyDescent="0.25">
      <c r="A38" s="18" t="s">
        <v>60</v>
      </c>
      <c r="B38" s="19" t="s">
        <v>61</v>
      </c>
      <c r="C38" s="19" t="s">
        <v>19</v>
      </c>
      <c r="D38" s="20" t="s">
        <v>20</v>
      </c>
      <c r="E38" s="65">
        <v>360</v>
      </c>
      <c r="F38" s="21">
        <v>12</v>
      </c>
      <c r="G38" s="56">
        <f t="shared" si="1"/>
        <v>4320</v>
      </c>
      <c r="H38" s="6"/>
    </row>
    <row r="39" spans="1:8" s="17" customFormat="1" ht="15.75" x14ac:dyDescent="0.25">
      <c r="A39" s="13" t="s">
        <v>62</v>
      </c>
      <c r="B39" s="14" t="s">
        <v>63</v>
      </c>
      <c r="C39" s="14"/>
      <c r="D39" s="15"/>
      <c r="E39" s="64">
        <f>SUBTOTAL(9,E40:E40)</f>
        <v>0</v>
      </c>
      <c r="F39" s="16"/>
      <c r="G39" s="55">
        <f>SUBTOTAL(9,G40:G40)</f>
        <v>181895.6</v>
      </c>
      <c r="H39" s="1"/>
    </row>
    <row r="40" spans="1:8" ht="47.25" x14ac:dyDescent="0.25">
      <c r="A40" s="18" t="s">
        <v>64</v>
      </c>
      <c r="B40" s="19" t="s">
        <v>109</v>
      </c>
      <c r="C40" s="22" t="s">
        <v>25</v>
      </c>
      <c r="D40" s="20" t="s">
        <v>20</v>
      </c>
      <c r="E40" s="65"/>
      <c r="F40" s="21"/>
      <c r="G40" s="56">
        <v>181895.6</v>
      </c>
      <c r="H40" s="6"/>
    </row>
    <row r="41" spans="1:8" s="17" customFormat="1" ht="15.75" x14ac:dyDescent="0.25">
      <c r="A41" s="46" t="s">
        <v>70</v>
      </c>
      <c r="B41" s="47" t="s">
        <v>71</v>
      </c>
      <c r="C41" s="47"/>
      <c r="D41" s="48"/>
      <c r="E41" s="67"/>
      <c r="F41" s="49"/>
      <c r="G41" s="58">
        <f>SUM(G42:G51)</f>
        <v>83518</v>
      </c>
      <c r="H41" s="1"/>
    </row>
    <row r="42" spans="1:8" s="45" customFormat="1" ht="15.75" x14ac:dyDescent="0.25">
      <c r="A42" s="40" t="s">
        <v>72</v>
      </c>
      <c r="B42" s="41" t="s">
        <v>88</v>
      </c>
      <c r="C42" s="41" t="s">
        <v>95</v>
      </c>
      <c r="D42" s="42" t="s">
        <v>80</v>
      </c>
      <c r="E42" s="68">
        <v>2000</v>
      </c>
      <c r="F42" s="43">
        <v>3</v>
      </c>
      <c r="G42" s="59">
        <f>E42*F42</f>
        <v>6000</v>
      </c>
      <c r="H42" s="44"/>
    </row>
    <row r="43" spans="1:8" s="45" customFormat="1" ht="15.75" x14ac:dyDescent="0.25">
      <c r="A43" s="40" t="s">
        <v>73</v>
      </c>
      <c r="B43" s="41" t="s">
        <v>93</v>
      </c>
      <c r="C43" s="41" t="s">
        <v>95</v>
      </c>
      <c r="D43" s="42" t="s">
        <v>80</v>
      </c>
      <c r="E43" s="68">
        <v>15000</v>
      </c>
      <c r="F43" s="43">
        <v>1</v>
      </c>
      <c r="G43" s="59">
        <f t="shared" ref="G43:G51" si="2">E43*F43</f>
        <v>15000</v>
      </c>
      <c r="H43" s="44"/>
    </row>
    <row r="44" spans="1:8" s="45" customFormat="1" ht="15.75" x14ac:dyDescent="0.25">
      <c r="A44" s="40" t="s">
        <v>74</v>
      </c>
      <c r="B44" s="41" t="s">
        <v>81</v>
      </c>
      <c r="C44" s="41" t="s">
        <v>95</v>
      </c>
      <c r="D44" s="42" t="s">
        <v>80</v>
      </c>
      <c r="E44" s="68">
        <v>920</v>
      </c>
      <c r="F44" s="43">
        <v>10</v>
      </c>
      <c r="G44" s="59">
        <f t="shared" si="2"/>
        <v>9200</v>
      </c>
      <c r="H44" s="44"/>
    </row>
    <row r="45" spans="1:8" s="45" customFormat="1" ht="15.75" x14ac:dyDescent="0.25">
      <c r="A45" s="40" t="s">
        <v>75</v>
      </c>
      <c r="B45" s="41" t="s">
        <v>82</v>
      </c>
      <c r="C45" s="41" t="s">
        <v>95</v>
      </c>
      <c r="D45" s="42" t="s">
        <v>80</v>
      </c>
      <c r="E45" s="68">
        <v>920</v>
      </c>
      <c r="F45" s="43">
        <v>1</v>
      </c>
      <c r="G45" s="59">
        <f t="shared" si="2"/>
        <v>920</v>
      </c>
      <c r="H45" s="44"/>
    </row>
    <row r="46" spans="1:8" s="45" customFormat="1" ht="15.75" x14ac:dyDescent="0.25">
      <c r="A46" s="40" t="s">
        <v>76</v>
      </c>
      <c r="B46" s="41" t="s">
        <v>85</v>
      </c>
      <c r="C46" s="41" t="s">
        <v>95</v>
      </c>
      <c r="D46" s="42" t="s">
        <v>80</v>
      </c>
      <c r="E46" s="68">
        <v>1560</v>
      </c>
      <c r="F46" s="43">
        <v>2</v>
      </c>
      <c r="G46" s="59">
        <f t="shared" si="2"/>
        <v>3120</v>
      </c>
      <c r="H46" s="44"/>
    </row>
    <row r="47" spans="1:8" s="45" customFormat="1" ht="15.75" x14ac:dyDescent="0.25">
      <c r="A47" s="40" t="s">
        <v>77</v>
      </c>
      <c r="B47" s="41" t="s">
        <v>86</v>
      </c>
      <c r="C47" s="41" t="s">
        <v>95</v>
      </c>
      <c r="D47" s="42" t="s">
        <v>80</v>
      </c>
      <c r="E47" s="68">
        <v>954</v>
      </c>
      <c r="F47" s="43">
        <v>7</v>
      </c>
      <c r="G47" s="59">
        <f t="shared" si="2"/>
        <v>6678</v>
      </c>
      <c r="H47" s="44"/>
    </row>
    <row r="48" spans="1:8" s="45" customFormat="1" ht="15.75" x14ac:dyDescent="0.25">
      <c r="A48" s="40" t="s">
        <v>78</v>
      </c>
      <c r="B48" s="41" t="s">
        <v>87</v>
      </c>
      <c r="C48" s="41" t="s">
        <v>95</v>
      </c>
      <c r="D48" s="42" t="s">
        <v>80</v>
      </c>
      <c r="E48" s="68">
        <v>920</v>
      </c>
      <c r="F48" s="43">
        <v>10</v>
      </c>
      <c r="G48" s="59">
        <f t="shared" si="2"/>
        <v>9200</v>
      </c>
      <c r="H48" s="44"/>
    </row>
    <row r="49" spans="1:8" s="45" customFormat="1" ht="15.75" x14ac:dyDescent="0.25">
      <c r="A49" s="40" t="s">
        <v>79</v>
      </c>
      <c r="B49" s="41" t="s">
        <v>83</v>
      </c>
      <c r="C49" s="41" t="s">
        <v>95</v>
      </c>
      <c r="D49" s="42" t="s">
        <v>80</v>
      </c>
      <c r="E49" s="68">
        <v>900</v>
      </c>
      <c r="F49" s="43">
        <v>1</v>
      </c>
      <c r="G49" s="59">
        <f t="shared" si="2"/>
        <v>900</v>
      </c>
      <c r="H49" s="44"/>
    </row>
    <row r="50" spans="1:8" s="45" customFormat="1" ht="15.75" x14ac:dyDescent="0.25">
      <c r="A50" s="40" t="s">
        <v>96</v>
      </c>
      <c r="B50" s="41" t="s">
        <v>84</v>
      </c>
      <c r="C50" s="41" t="s">
        <v>95</v>
      </c>
      <c r="D50" s="42" t="s">
        <v>80</v>
      </c>
      <c r="E50" s="68">
        <v>2500</v>
      </c>
      <c r="F50" s="43">
        <v>1</v>
      </c>
      <c r="G50" s="59">
        <f t="shared" si="2"/>
        <v>2500</v>
      </c>
      <c r="H50" s="44"/>
    </row>
    <row r="51" spans="1:8" s="45" customFormat="1" ht="15.75" x14ac:dyDescent="0.25">
      <c r="A51" s="40" t="s">
        <v>113</v>
      </c>
      <c r="B51" s="41" t="s">
        <v>97</v>
      </c>
      <c r="C51" s="41" t="s">
        <v>95</v>
      </c>
      <c r="D51" s="42" t="s">
        <v>92</v>
      </c>
      <c r="E51" s="68">
        <v>30000</v>
      </c>
      <c r="F51" s="43">
        <v>1</v>
      </c>
      <c r="G51" s="59">
        <f t="shared" si="2"/>
        <v>30000</v>
      </c>
      <c r="H51" s="44"/>
    </row>
    <row r="52" spans="1:8" s="45" customFormat="1" ht="15.75" x14ac:dyDescent="0.25">
      <c r="A52" s="46" t="s">
        <v>89</v>
      </c>
      <c r="B52" s="47" t="s">
        <v>94</v>
      </c>
      <c r="C52" s="47"/>
      <c r="D52" s="48"/>
      <c r="E52" s="67"/>
      <c r="F52" s="49"/>
      <c r="G52" s="58">
        <f>SUM(G53:G54)</f>
        <v>250000</v>
      </c>
      <c r="H52" s="44"/>
    </row>
    <row r="53" spans="1:8" ht="78.75" x14ac:dyDescent="0.25">
      <c r="A53" s="18" t="s">
        <v>90</v>
      </c>
      <c r="B53" s="19" t="s">
        <v>110</v>
      </c>
      <c r="C53" s="19" t="s">
        <v>95</v>
      </c>
      <c r="D53" s="20" t="s">
        <v>92</v>
      </c>
      <c r="E53" s="65">
        <v>50000</v>
      </c>
      <c r="F53" s="21">
        <v>1</v>
      </c>
      <c r="G53" s="56">
        <f>E53*F53</f>
        <v>50000</v>
      </c>
      <c r="H53" s="6"/>
    </row>
    <row r="54" spans="1:8" ht="16.5" thickBot="1" x14ac:dyDescent="0.3">
      <c r="A54" s="18" t="s">
        <v>91</v>
      </c>
      <c r="B54" s="19" t="s">
        <v>68</v>
      </c>
      <c r="C54" s="19" t="s">
        <v>95</v>
      </c>
      <c r="D54" s="20" t="s">
        <v>92</v>
      </c>
      <c r="E54" s="65">
        <v>4000</v>
      </c>
      <c r="F54" s="21">
        <v>50</v>
      </c>
      <c r="G54" s="56">
        <f>E54*F54</f>
        <v>200000</v>
      </c>
      <c r="H54" s="6"/>
    </row>
    <row r="55" spans="1:8" s="30" customFormat="1" ht="15.75" x14ac:dyDescent="0.25">
      <c r="A55" s="26"/>
      <c r="B55" s="27" t="s">
        <v>7</v>
      </c>
      <c r="C55" s="28"/>
      <c r="D55" s="51"/>
      <c r="E55" s="69"/>
      <c r="F55" s="29"/>
      <c r="G55" s="60">
        <f>SUM(G56:G59)</f>
        <v>2334369.4939999999</v>
      </c>
      <c r="H55" s="1"/>
    </row>
    <row r="56" spans="1:8" s="36" customFormat="1" ht="15.75" x14ac:dyDescent="0.25">
      <c r="A56" s="31"/>
      <c r="B56" s="32" t="s">
        <v>99</v>
      </c>
      <c r="C56" s="33"/>
      <c r="D56" s="52"/>
      <c r="E56" s="70"/>
      <c r="F56" s="34"/>
      <c r="G56" s="61">
        <f>SUMIF($C$15:$C$40,"постоянные",G$15:G$40)</f>
        <v>514912.56</v>
      </c>
      <c r="H56" s="35"/>
    </row>
    <row r="57" spans="1:8" s="36" customFormat="1" ht="15.75" x14ac:dyDescent="0.25">
      <c r="A57" s="31"/>
      <c r="B57" s="50" t="s">
        <v>98</v>
      </c>
      <c r="C57" s="33"/>
      <c r="D57" s="52"/>
      <c r="E57" s="70"/>
      <c r="F57" s="34"/>
      <c r="G57" s="62">
        <f>SUMIF($C$15:$C$40,"переменные",G$15:G$40)</f>
        <v>1485938.9340000001</v>
      </c>
      <c r="H57" s="35"/>
    </row>
    <row r="58" spans="1:8" s="36" customFormat="1" ht="15.75" x14ac:dyDescent="0.25">
      <c r="A58" s="53"/>
      <c r="B58" s="54" t="s">
        <v>100</v>
      </c>
      <c r="C58" s="33"/>
      <c r="D58" s="33"/>
      <c r="E58" s="71"/>
      <c r="F58" s="34"/>
      <c r="G58" s="63">
        <f>G41</f>
        <v>83518</v>
      </c>
      <c r="H58" s="35"/>
    </row>
    <row r="59" spans="1:8" s="36" customFormat="1" ht="15.75" x14ac:dyDescent="0.25">
      <c r="A59" s="53"/>
      <c r="B59" s="54" t="s">
        <v>101</v>
      </c>
      <c r="C59" s="33"/>
      <c r="D59" s="33"/>
      <c r="E59" s="71"/>
      <c r="F59" s="34"/>
      <c r="G59" s="63">
        <f>G52</f>
        <v>250000</v>
      </c>
      <c r="H59" s="35"/>
    </row>
  </sheetData>
  <mergeCells count="17">
    <mergeCell ref="B9:D9"/>
    <mergeCell ref="A1:G1"/>
    <mergeCell ref="A2:G2"/>
    <mergeCell ref="A11:D11"/>
    <mergeCell ref="E11:F11"/>
    <mergeCell ref="B10:D10"/>
    <mergeCell ref="B8:D8"/>
    <mergeCell ref="A5:A6"/>
    <mergeCell ref="B5:D6"/>
    <mergeCell ref="E5:G5"/>
    <mergeCell ref="E6:F6"/>
    <mergeCell ref="B7:D7"/>
    <mergeCell ref="A13:A14"/>
    <mergeCell ref="B13:B14"/>
    <mergeCell ref="C13:C14"/>
    <mergeCell ref="D13:D14"/>
    <mergeCell ref="E13:G13"/>
  </mergeCells>
  <phoneticPr fontId="13" type="noConversion"/>
  <pageMargins left="0.7" right="0.7" top="0.75" bottom="0.75" header="0.3" footer="0.3"/>
  <pageSetup paperSize="9" scale="62" fitToHeight="0" orientation="landscape" verticalDpi="0" r:id="rId1"/>
  <ignoredErrors>
    <ignoredError sqref="G52 G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окончательна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cp:lastPrinted>2026-08-21T09:12:34Z</cp:lastPrinted>
  <dcterms:created xsi:type="dcterms:W3CDTF">2026-08-21T05:40:23Z</dcterms:created>
  <dcterms:modified xsi:type="dcterms:W3CDTF">2026-08-22T17:25:02Z</dcterms:modified>
</cp:coreProperties>
</file>